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050" windowHeight="3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<sst xmlns="http://schemas.openxmlformats.org/spreadsheetml/2006/main" count="102" uniqueCount="79">
  <si>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Answers</t>
  </si>
  <si>
    <t xml:space="preserve">for </t>
  </si>
  <si>
    <t>Practice</t>
  </si>
  <si>
    <t>Problems</t>
  </si>
  <si>
    <t>Initial</t>
  </si>
  <si>
    <t>Examples</t>
  </si>
  <si>
    <t>I</t>
  </si>
  <si>
    <t>(a)</t>
  </si>
  <si>
    <t>(b)</t>
  </si>
  <si>
    <t>(d)</t>
  </si>
  <si>
    <t>(c)</t>
  </si>
  <si>
    <t>Note: this is tricky, since the equalities are written big to small</t>
  </si>
  <si>
    <t>Note: this is really tricky, since if you try to blindly type in Excel you will get a negative answer.</t>
  </si>
  <si>
    <t>This one requires common sense instead:</t>
  </si>
  <si>
    <t>Hence the answer is "none", I.e. the relative frequency is 0</t>
  </si>
  <si>
    <t>Note that there are no numbers that are both smaller than 450 and at the same time larger than 550</t>
  </si>
  <si>
    <t>II</t>
  </si>
  <si>
    <t>mean:</t>
  </si>
  <si>
    <t>s.d.:</t>
  </si>
  <si>
    <t>median:</t>
  </si>
  <si>
    <t>IQR:</t>
  </si>
  <si>
    <t>M+1.5IQR:</t>
  </si>
  <si>
    <t>M-1.5IQR:</t>
  </si>
  <si>
    <t>See Field D7</t>
  </si>
  <si>
    <t>(e)</t>
  </si>
  <si>
    <t>(f)</t>
  </si>
  <si>
    <t>See Field D8</t>
  </si>
  <si>
    <t>See Field D10</t>
  </si>
  <si>
    <t>See Field D12</t>
  </si>
  <si>
    <t>Yes, 88 is below the Median +- 1.5 * IQR range</t>
  </si>
  <si>
    <t>(g)</t>
  </si>
  <si>
    <t>(h)</t>
  </si>
  <si>
    <t>III</t>
  </si>
  <si>
    <t>Data:</t>
  </si>
  <si>
    <t>Bin Grid 1</t>
  </si>
  <si>
    <t>Bin Grid 2</t>
  </si>
  <si>
    <t>BinGrid 3</t>
  </si>
  <si>
    <t>Bin</t>
  </si>
  <si>
    <t>More</t>
  </si>
  <si>
    <t>Frequency</t>
  </si>
  <si>
    <t>Right Skewed</t>
  </si>
  <si>
    <t>Mean bigger</t>
  </si>
  <si>
    <t>Yes, the observation at 64 looks "much larger than the others"</t>
  </si>
  <si>
    <t>IV.</t>
  </si>
  <si>
    <t>Year</t>
  </si>
  <si>
    <t>Home Runs</t>
  </si>
  <si>
    <t>iii.</t>
  </si>
  <si>
    <t>ii.</t>
  </si>
  <si>
    <t>V.</t>
  </si>
  <si>
    <t>x's</t>
  </si>
  <si>
    <t>errors</t>
  </si>
  <si>
    <t>y's</t>
  </si>
  <si>
    <t>a.</t>
  </si>
  <si>
    <t>b.</t>
  </si>
  <si>
    <t>(&gt; 0 since slopes upwards, 0.19 is too small, 0.97 too big, 4.3 is ridiculous)</t>
  </si>
  <si>
    <t>c.</t>
  </si>
  <si>
    <t>CORREL</t>
  </si>
  <si>
    <t>d.</t>
  </si>
  <si>
    <t>slope:</t>
  </si>
  <si>
    <t>int:</t>
  </si>
  <si>
    <t>copy of x's</t>
  </si>
  <si>
    <t>y's on line</t>
  </si>
  <si>
    <t>Residuals</t>
  </si>
  <si>
    <t>e.</t>
  </si>
  <si>
    <t>SLOPE, INTERCEPT</t>
  </si>
  <si>
    <t>f.</t>
  </si>
  <si>
    <t>100 + Res.</t>
  </si>
  <si>
    <t>2 - Res.</t>
  </si>
  <si>
    <t>This is right.</t>
  </si>
  <si>
    <t>Wrong, since data curve downwards, not up</t>
  </si>
  <si>
    <t>Wrong, since residuals not "centered around 0"</t>
  </si>
  <si>
    <t>g.</t>
  </si>
  <si>
    <t>No, residuals have some clear curvature, on one side beginning &amp; end, other side in middle</t>
  </si>
  <si>
    <t>h.</t>
  </si>
  <si>
    <t>No, the data follow pretty much the same pattern</t>
  </si>
  <si>
    <t>j.</t>
  </si>
  <si>
    <t>i.</t>
  </si>
  <si>
    <t>No, (a) it is extrapolation  (b)  linear fit is not good, as shown by residuals</t>
  </si>
  <si>
    <t>Since the mean is smaller than the median, left skewness is suggested.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</si>
</sst>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i/>
      <sz val="10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b/>
      <sz val="9"/>
      <name val="Arial"/>
      <family val="0"/>
    </font>
    <font>
      <b/>
      <sz val="5.25"/>
      <name val="Arial"/>
      <family val="0"/>
    </font>
    <font>
      <sz val="8.75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.5"/>
      <name val="Arial"/>
      <family val="0"/>
    </font>
    <font>
      <b/>
      <sz val="10.5"/>
      <name val="Arial"/>
      <family val="0"/>
    </font>
    <font>
      <sz val="8.5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Histogram, Bin Range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Sheet1!$H$35:$H$72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cat>
          <c:val>
            <c:numRef>
              <c:f>Sheet1!$I$35:$I$72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gapWidth val="0"/>
        <c:axId val="25161768"/>
        <c:axId val="25129321"/>
      </c:bar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9321"/>
        <c:crosses val="autoZero"/>
        <c:auto val="1"/>
        <c:lblOffset val="100"/>
        <c:noMultiLvlLbl val="0"/>
      </c:catAx>
      <c:valAx>
        <c:axId val="25129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61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Histogram, Bin Range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23325"/>
          <c:w val="0.8597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Sheet1!$K$35:$K$51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Sheet1!$L$35:$L$51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0"/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09091"/>
        <c:crosses val="autoZero"/>
        <c:auto val="1"/>
        <c:lblOffset val="100"/>
        <c:noMultiLvlLbl val="0"/>
      </c:catAx>
      <c:valAx>
        <c:axId val="2220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7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Histogram, Bin Range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Sheet1!$N$35:$N$43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Sheet1!$O$35:$O$43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5917"/>
        <c:crosses val="autoZero"/>
        <c:auto val="1"/>
        <c:lblOffset val="100"/>
        <c:noMultiLvlLbl val="0"/>
      </c:catAx>
      <c:valAx>
        <c:axId val="54105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64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Fictional Baseball Player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Sheet1!$C$117:$C$131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Sheet1!$D$117:$D$131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17191206"/>
        <c:axId val="20503127"/>
      </c:lineChart>
      <c:catAx>
        <c:axId val="17191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# Home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91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025"/>
          <c:w val="0.91675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Sheet1!$A$143:$A$167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Sheet1!$C$143:$C$167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0310416"/>
        <c:axId val="50140561"/>
      </c:scatterChart>
      <c:valAx>
        <c:axId val="5031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Boats Registered (thous.)
</a:t>
                </a:r>
              </a:p>
            </c:rich>
          </c:tx>
          <c:layout>
            <c:manualLayout>
              <c:xMode val="factor"/>
              <c:yMode val="factor"/>
              <c:x val="0.01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40561"/>
        <c:crosses val="autoZero"/>
        <c:crossBetween val="midCat"/>
        <c:dispUnits/>
      </c:valAx>
      <c:valAx>
        <c:axId val="50140561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Manatees killed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104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(i)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Sheet1!$A$171:$A$195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Sheet1!$E$171:$E$195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8611866"/>
        <c:axId val="34853611"/>
      </c:scatterChart>
      <c:val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3611"/>
        <c:crosses val="autoZero"/>
        <c:crossBetween val="midCat"/>
        <c:dispUnits/>
      </c:valAx>
      <c:valAx>
        <c:axId val="34853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118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(ii)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Sheet1!$A$171:$A$195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Sheet1!$F$171:$F$195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5247044"/>
        <c:axId val="4570213"/>
      </c:scatterChart>
      <c:val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213"/>
        <c:crosses val="autoZero"/>
        <c:crossBetween val="midCat"/>
        <c:dispUnits/>
      </c:valAx>
      <c:valAx>
        <c:axId val="4570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47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(iii)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Sheet1!$A$171:$A$195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Sheet1!$G$171:$G$195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1131918"/>
        <c:axId val="34642943"/>
      </c:scatterChart>
      <c:valAx>
        <c:axId val="411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2943"/>
        <c:crosses val="autoZero"/>
        <c:crossBetween val="midCat"/>
        <c:dispUnits/>
      </c:valAx>
      <c:valAx>
        <c:axId val="34642943"/>
        <c:scaling>
          <c:orientation val="minMax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crossAx val="411319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76</xdr:row>
      <xdr:rowOff>0</xdr:rowOff>
    </xdr:from>
    <xdr:to>
      <xdr:col>6</xdr:col>
      <xdr:colOff>9525</xdr:colOff>
      <xdr:row>86</xdr:row>
      <xdr:rowOff>19050</xdr:rowOff>
    </xdr:to>
    <xdr:graphicFrame>
      <xdr:nvGraphicFramePr>
        <xdr:cNvPr id="1" name="Chart 2"/>
        <xdr:cNvGraphicFramePr/>
      </xdr:nvGraphicFramePr>
      <xdr:xfrm>
        <a:off x="1228725" y="12344400"/>
        <a:ext cx="24384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89</xdr:row>
      <xdr:rowOff>9525</xdr:rowOff>
    </xdr:from>
    <xdr:to>
      <xdr:col>5</xdr:col>
      <xdr:colOff>600075</xdr:colOff>
      <xdr:row>99</xdr:row>
      <xdr:rowOff>9525</xdr:rowOff>
    </xdr:to>
    <xdr:graphicFrame>
      <xdr:nvGraphicFramePr>
        <xdr:cNvPr id="2" name="Chart 3"/>
        <xdr:cNvGraphicFramePr/>
      </xdr:nvGraphicFramePr>
      <xdr:xfrm>
        <a:off x="1219200" y="14458950"/>
        <a:ext cx="24288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102</xdr:row>
      <xdr:rowOff>9525</xdr:rowOff>
    </xdr:from>
    <xdr:to>
      <xdr:col>5</xdr:col>
      <xdr:colOff>600075</xdr:colOff>
      <xdr:row>111</xdr:row>
      <xdr:rowOff>152400</xdr:rowOff>
    </xdr:to>
    <xdr:graphicFrame>
      <xdr:nvGraphicFramePr>
        <xdr:cNvPr id="3" name="Chart 4"/>
        <xdr:cNvGraphicFramePr/>
      </xdr:nvGraphicFramePr>
      <xdr:xfrm>
        <a:off x="1228725" y="16563975"/>
        <a:ext cx="241935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115</xdr:row>
      <xdr:rowOff>9525</xdr:rowOff>
    </xdr:from>
    <xdr:to>
      <xdr:col>12</xdr:col>
      <xdr:colOff>19050</xdr:colOff>
      <xdr:row>130</xdr:row>
      <xdr:rowOff>0</xdr:rowOff>
    </xdr:to>
    <xdr:graphicFrame>
      <xdr:nvGraphicFramePr>
        <xdr:cNvPr id="4" name="Chart 5"/>
        <xdr:cNvGraphicFramePr/>
      </xdr:nvGraphicFramePr>
      <xdr:xfrm>
        <a:off x="3057525" y="18669000"/>
        <a:ext cx="42767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142</xdr:row>
      <xdr:rowOff>0</xdr:rowOff>
    </xdr:from>
    <xdr:to>
      <xdr:col>12</xdr:col>
      <xdr:colOff>19050</xdr:colOff>
      <xdr:row>154</xdr:row>
      <xdr:rowOff>28575</xdr:rowOff>
    </xdr:to>
    <xdr:graphicFrame>
      <xdr:nvGraphicFramePr>
        <xdr:cNvPr id="5" name="Chart 6"/>
        <xdr:cNvGraphicFramePr/>
      </xdr:nvGraphicFramePr>
      <xdr:xfrm>
        <a:off x="2438400" y="23031450"/>
        <a:ext cx="4895850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169</xdr:row>
      <xdr:rowOff>9525</xdr:rowOff>
    </xdr:from>
    <xdr:to>
      <xdr:col>13</xdr:col>
      <xdr:colOff>0</xdr:colOff>
      <xdr:row>181</xdr:row>
      <xdr:rowOff>0</xdr:rowOff>
    </xdr:to>
    <xdr:graphicFrame>
      <xdr:nvGraphicFramePr>
        <xdr:cNvPr id="6" name="Chart 7"/>
        <xdr:cNvGraphicFramePr/>
      </xdr:nvGraphicFramePr>
      <xdr:xfrm>
        <a:off x="5486400" y="27412950"/>
        <a:ext cx="2438400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9525</xdr:colOff>
      <xdr:row>182</xdr:row>
      <xdr:rowOff>9525</xdr:rowOff>
    </xdr:from>
    <xdr:to>
      <xdr:col>13</xdr:col>
      <xdr:colOff>19050</xdr:colOff>
      <xdr:row>194</xdr:row>
      <xdr:rowOff>19050</xdr:rowOff>
    </xdr:to>
    <xdr:graphicFrame>
      <xdr:nvGraphicFramePr>
        <xdr:cNvPr id="7" name="Chart 8"/>
        <xdr:cNvGraphicFramePr/>
      </xdr:nvGraphicFramePr>
      <xdr:xfrm>
        <a:off x="5495925" y="29527500"/>
        <a:ext cx="244792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195</xdr:row>
      <xdr:rowOff>0</xdr:rowOff>
    </xdr:from>
    <xdr:to>
      <xdr:col>13</xdr:col>
      <xdr:colOff>19050</xdr:colOff>
      <xdr:row>207</xdr:row>
      <xdr:rowOff>19050</xdr:rowOff>
    </xdr:to>
    <xdr:graphicFrame>
      <xdr:nvGraphicFramePr>
        <xdr:cNvPr id="8" name="Chart 9"/>
        <xdr:cNvGraphicFramePr/>
      </xdr:nvGraphicFramePr>
      <xdr:xfrm>
        <a:off x="5486400" y="31623000"/>
        <a:ext cx="2457450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>
        <v>1</v>
      </c>
    </row>
    <row r="4" spans="1:6" ht="12.75">
      <c r="A4" t="s">
        <v>4</v>
      </c>
      <c r="B4" t="s">
        <v>5</v>
      </c>
      <c r="D4">
        <f>2*3-1</f>
        <v>5</v>
      </c>
      <c r="E4">
        <f>5</f>
        <v>5</v>
      </c>
      <c r="F4">
        <f>2*(4-1.5)</f>
        <v>5</v>
      </c>
    </row>
    <row r="7" spans="1:7" ht="12.75">
      <c r="A7" t="s">
        <v>6</v>
      </c>
      <c r="B7">
        <v>132</v>
      </c>
      <c r="C7" t="s">
        <v>17</v>
      </c>
      <c r="D7">
        <f>AVERAGE(B7:B13)</f>
        <v>122.85714285714286</v>
      </c>
      <c r="F7" t="s">
        <v>7</v>
      </c>
      <c r="G7" t="s">
        <v>23</v>
      </c>
    </row>
    <row r="8" spans="2:7" ht="12.75">
      <c r="B8">
        <v>114</v>
      </c>
      <c r="C8" t="s">
        <v>18</v>
      </c>
      <c r="D8">
        <f>STDEV(B7:B13)</f>
        <v>23.003105380423257</v>
      </c>
      <c r="F8" t="s">
        <v>8</v>
      </c>
      <c r="G8" t="s">
        <v>26</v>
      </c>
    </row>
    <row r="9" spans="2:7" ht="12.75">
      <c r="B9">
        <v>88</v>
      </c>
      <c r="C9" t="s">
        <v>19</v>
      </c>
      <c r="D9">
        <f>MEDIAN(B7:B13)</f>
        <v>129</v>
      </c>
      <c r="F9" t="s">
        <v>10</v>
      </c>
      <c r="G9" t="s">
        <v>27</v>
      </c>
    </row>
    <row r="10" spans="2:7" ht="12.75">
      <c r="B10">
        <v>129</v>
      </c>
      <c r="C10" t="s">
        <v>20</v>
      </c>
      <c r="D10">
        <f>QUARTILE(B7:B13,3)-QUARTILE(B7:B13,1)</f>
        <v>26</v>
      </c>
      <c r="F10" t="s">
        <v>9</v>
      </c>
      <c r="G10" t="s">
        <v>28</v>
      </c>
    </row>
    <row r="11" spans="2:7" ht="12.75">
      <c r="B11">
        <v>157</v>
      </c>
      <c r="C11" t="s">
        <v>22</v>
      </c>
      <c r="D11">
        <f>D9-1.5*D10</f>
        <v>90</v>
      </c>
      <c r="F11" t="s">
        <v>24</v>
      </c>
      <c r="G11" t="s">
        <v>29</v>
      </c>
    </row>
    <row r="12" spans="2:7" ht="12.75">
      <c r="B12">
        <v>137</v>
      </c>
      <c r="C12" t="s">
        <v>21</v>
      </c>
      <c r="D12">
        <f>D9+1.5*D10</f>
        <v>168</v>
      </c>
      <c r="F12" t="s">
        <v>25</v>
      </c>
      <c r="G12" t="s">
        <v>78</v>
      </c>
    </row>
    <row r="13" spans="2:7" ht="12.75">
      <c r="B13">
        <v>103</v>
      </c>
      <c r="F13" t="s">
        <v>30</v>
      </c>
      <c r="G13">
        <f>(B7-$D$7)/$D$8</f>
        <v>0.39746186402459155</v>
      </c>
    </row>
    <row r="14" spans="6:7" ht="12.75">
      <c r="F14" t="s">
        <v>31</v>
      </c>
      <c r="G14">
        <f>(D9-D7)/D8</f>
        <v>0.2670446898915224</v>
      </c>
    </row>
    <row r="17" spans="1:3" ht="12.75">
      <c r="A17" t="s">
        <v>16</v>
      </c>
      <c r="B17" t="s">
        <v>7</v>
      </c>
      <c r="C17">
        <f>NORMDIST(480,455,87,TRUE)</f>
        <v>0.6130801861120324</v>
      </c>
    </row>
    <row r="19" spans="2:3" ht="12.75">
      <c r="B19" t="s">
        <v>8</v>
      </c>
      <c r="C19">
        <f>1-NORMDIST(520,455,87,TRUE)</f>
        <v>0.22749354887119422</v>
      </c>
    </row>
    <row r="21" spans="2:5" ht="12.75">
      <c r="B21" t="s">
        <v>10</v>
      </c>
      <c r="C21">
        <f>NORMDIST(550,455,87,TRUE)-NORMDIST(450,455,87,TRUE)</f>
        <v>0.3854884781732839</v>
      </c>
      <c r="E21" t="s">
        <v>11</v>
      </c>
    </row>
    <row r="23" spans="2:5" ht="12.75">
      <c r="B23" t="s">
        <v>9</v>
      </c>
      <c r="C23">
        <f>0</f>
        <v>0</v>
      </c>
      <c r="E23" t="s">
        <v>12</v>
      </c>
    </row>
    <row r="24" ht="12.75">
      <c r="E24" t="s">
        <v>13</v>
      </c>
    </row>
    <row r="25" ht="12.75">
      <c r="E25" t="s">
        <v>15</v>
      </c>
    </row>
    <row r="26" ht="12.75">
      <c r="E26" t="s">
        <v>14</v>
      </c>
    </row>
    <row r="28" spans="2:3" ht="12.75">
      <c r="B28" t="s">
        <v>24</v>
      </c>
      <c r="C28">
        <f>NORMINV(1-0.2,455,87)</f>
        <v>528.2210605747241</v>
      </c>
    </row>
    <row r="30" spans="2:3" ht="12.75">
      <c r="B30" t="s">
        <v>25</v>
      </c>
      <c r="C30">
        <f>NORMINV(0.25,455,87)</f>
        <v>396.31933817698155</v>
      </c>
    </row>
    <row r="33" spans="1:6" ht="13.5" thickBot="1">
      <c r="A33" t="s">
        <v>32</v>
      </c>
      <c r="B33" t="s">
        <v>33</v>
      </c>
      <c r="D33" t="s">
        <v>34</v>
      </c>
      <c r="E33" t="s">
        <v>35</v>
      </c>
      <c r="F33" t="s">
        <v>36</v>
      </c>
    </row>
    <row r="34" spans="2:15" ht="12.75">
      <c r="B34">
        <v>56.3</v>
      </c>
      <c r="D34">
        <v>56.2</v>
      </c>
      <c r="E34">
        <v>56</v>
      </c>
      <c r="F34">
        <v>56</v>
      </c>
      <c r="H34" s="4" t="s">
        <v>37</v>
      </c>
      <c r="I34" s="4" t="s">
        <v>39</v>
      </c>
      <c r="K34" s="4" t="s">
        <v>37</v>
      </c>
      <c r="L34" s="4" t="s">
        <v>39</v>
      </c>
      <c r="N34" s="4" t="s">
        <v>37</v>
      </c>
      <c r="O34" s="4" t="s">
        <v>39</v>
      </c>
    </row>
    <row r="35" spans="2:15" ht="12.75">
      <c r="B35">
        <v>56.5</v>
      </c>
      <c r="D35">
        <v>56.4</v>
      </c>
      <c r="E35">
        <v>56.5</v>
      </c>
      <c r="F35">
        <v>57</v>
      </c>
      <c r="H35" s="1">
        <v>56.2</v>
      </c>
      <c r="I35" s="2">
        <v>1</v>
      </c>
      <c r="K35" s="1">
        <v>56</v>
      </c>
      <c r="L35" s="2">
        <v>0</v>
      </c>
      <c r="N35" s="1">
        <v>56</v>
      </c>
      <c r="O35" s="2">
        <v>0</v>
      </c>
    </row>
    <row r="36" spans="2:15" ht="12.75">
      <c r="B36">
        <v>56.2</v>
      </c>
      <c r="D36">
        <v>56.6</v>
      </c>
      <c r="E36">
        <v>57</v>
      </c>
      <c r="F36">
        <v>58</v>
      </c>
      <c r="H36" s="1">
        <v>56.4</v>
      </c>
      <c r="I36" s="2">
        <v>1</v>
      </c>
      <c r="K36" s="1">
        <v>56.5</v>
      </c>
      <c r="L36" s="2">
        <v>4</v>
      </c>
      <c r="N36" s="1">
        <v>57</v>
      </c>
      <c r="O36" s="2">
        <v>5</v>
      </c>
    </row>
    <row r="37" spans="2:15" ht="12.75">
      <c r="B37">
        <v>56.5</v>
      </c>
      <c r="D37">
        <v>56.8</v>
      </c>
      <c r="E37">
        <v>57.5</v>
      </c>
      <c r="F37">
        <v>59</v>
      </c>
      <c r="H37" s="1">
        <v>56.6</v>
      </c>
      <c r="I37" s="2">
        <v>2</v>
      </c>
      <c r="K37" s="1">
        <v>57</v>
      </c>
      <c r="L37" s="2">
        <v>1</v>
      </c>
      <c r="N37" s="1">
        <v>58</v>
      </c>
      <c r="O37" s="2">
        <v>3</v>
      </c>
    </row>
    <row r="38" spans="2:15" ht="12.75">
      <c r="B38">
        <v>57.1</v>
      </c>
      <c r="D38">
        <v>57</v>
      </c>
      <c r="E38">
        <v>58</v>
      </c>
      <c r="F38">
        <v>60</v>
      </c>
      <c r="H38" s="1">
        <v>56.8</v>
      </c>
      <c r="I38" s="2">
        <v>0</v>
      </c>
      <c r="K38" s="1">
        <v>57.5</v>
      </c>
      <c r="L38" s="2">
        <v>3</v>
      </c>
      <c r="N38" s="1">
        <v>59</v>
      </c>
      <c r="O38" s="2">
        <v>1</v>
      </c>
    </row>
    <row r="39" spans="2:15" ht="12.75">
      <c r="B39">
        <v>57.3</v>
      </c>
      <c r="D39">
        <v>57.2</v>
      </c>
      <c r="E39">
        <v>58.5</v>
      </c>
      <c r="F39">
        <v>61</v>
      </c>
      <c r="H39" s="1">
        <v>57</v>
      </c>
      <c r="I39" s="2">
        <v>1</v>
      </c>
      <c r="K39" s="1">
        <v>58</v>
      </c>
      <c r="L39" s="2">
        <v>0</v>
      </c>
      <c r="N39" s="1">
        <v>60</v>
      </c>
      <c r="O39" s="2">
        <v>1</v>
      </c>
    </row>
    <row r="40" spans="2:15" ht="12.75">
      <c r="B40">
        <v>56.9</v>
      </c>
      <c r="D40">
        <v>57.4</v>
      </c>
      <c r="E40">
        <v>59</v>
      </c>
      <c r="F40">
        <v>62</v>
      </c>
      <c r="H40" s="1">
        <v>57.2</v>
      </c>
      <c r="I40" s="2">
        <v>2</v>
      </c>
      <c r="K40" s="1">
        <v>58.5</v>
      </c>
      <c r="L40" s="2">
        <v>1</v>
      </c>
      <c r="N40" s="1">
        <v>61</v>
      </c>
      <c r="O40" s="2">
        <v>1</v>
      </c>
    </row>
    <row r="41" spans="2:15" ht="12.75">
      <c r="B41">
        <v>57.2</v>
      </c>
      <c r="D41">
        <v>57.6</v>
      </c>
      <c r="E41">
        <v>59.5</v>
      </c>
      <c r="F41">
        <v>63</v>
      </c>
      <c r="H41" s="1">
        <v>57.4</v>
      </c>
      <c r="I41" s="2">
        <v>1</v>
      </c>
      <c r="K41" s="1">
        <v>59</v>
      </c>
      <c r="L41" s="2">
        <v>0</v>
      </c>
      <c r="N41" s="1">
        <v>62</v>
      </c>
      <c r="O41" s="2">
        <v>0</v>
      </c>
    </row>
    <row r="42" spans="2:15" ht="12.75">
      <c r="B42">
        <v>58.3</v>
      </c>
      <c r="D42">
        <v>57.8</v>
      </c>
      <c r="E42">
        <v>60</v>
      </c>
      <c r="F42">
        <v>64</v>
      </c>
      <c r="H42" s="1">
        <v>57.6</v>
      </c>
      <c r="I42" s="2">
        <v>0</v>
      </c>
      <c r="K42" s="1">
        <v>59.5</v>
      </c>
      <c r="L42" s="2">
        <v>0</v>
      </c>
      <c r="N42" s="1">
        <v>63</v>
      </c>
      <c r="O42" s="2">
        <v>0</v>
      </c>
    </row>
    <row r="43" spans="2:15" ht="12.75">
      <c r="B43">
        <v>59.7</v>
      </c>
      <c r="D43">
        <v>58</v>
      </c>
      <c r="E43">
        <v>60.5</v>
      </c>
      <c r="H43" s="1">
        <v>57.8</v>
      </c>
      <c r="I43" s="2">
        <v>0</v>
      </c>
      <c r="K43" s="1">
        <v>60</v>
      </c>
      <c r="L43" s="2">
        <v>1</v>
      </c>
      <c r="N43" s="1">
        <v>64</v>
      </c>
      <c r="O43" s="2">
        <v>1</v>
      </c>
    </row>
    <row r="44" spans="2:15" ht="13.5" thickBot="1">
      <c r="B44">
        <v>60.1</v>
      </c>
      <c r="D44">
        <v>58.2</v>
      </c>
      <c r="E44">
        <v>61</v>
      </c>
      <c r="H44" s="1">
        <v>58</v>
      </c>
      <c r="I44" s="2">
        <v>0</v>
      </c>
      <c r="K44" s="1">
        <v>60.5</v>
      </c>
      <c r="L44" s="2">
        <v>1</v>
      </c>
      <c r="N44" s="3" t="s">
        <v>38</v>
      </c>
      <c r="O44" s="3">
        <v>0</v>
      </c>
    </row>
    <row r="45" spans="2:12" ht="12.75">
      <c r="B45">
        <v>63.5</v>
      </c>
      <c r="D45">
        <v>58.4</v>
      </c>
      <c r="E45">
        <v>61.5</v>
      </c>
      <c r="H45" s="1">
        <v>58.2</v>
      </c>
      <c r="I45" s="2">
        <v>0</v>
      </c>
      <c r="K45" s="1">
        <v>61</v>
      </c>
      <c r="L45" s="2">
        <v>0</v>
      </c>
    </row>
    <row r="46" spans="4:12" ht="12.75">
      <c r="D46">
        <v>58.6</v>
      </c>
      <c r="E46">
        <v>62</v>
      </c>
      <c r="H46" s="1">
        <v>58.4</v>
      </c>
      <c r="I46" s="2">
        <v>1</v>
      </c>
      <c r="K46" s="1">
        <v>61.5</v>
      </c>
      <c r="L46" s="2">
        <v>0</v>
      </c>
    </row>
    <row r="47" spans="4:12" ht="12.75">
      <c r="D47">
        <v>58.7999999999999</v>
      </c>
      <c r="E47">
        <v>62.5</v>
      </c>
      <c r="H47" s="1">
        <v>58.6</v>
      </c>
      <c r="I47" s="2">
        <v>0</v>
      </c>
      <c r="K47" s="1">
        <v>62</v>
      </c>
      <c r="L47" s="2">
        <v>0</v>
      </c>
    </row>
    <row r="48" spans="4:12" ht="12.75">
      <c r="D48">
        <v>58.9999999999999</v>
      </c>
      <c r="E48">
        <v>63</v>
      </c>
      <c r="H48" s="1">
        <v>58.7999999999999</v>
      </c>
      <c r="I48" s="2">
        <v>0</v>
      </c>
      <c r="K48" s="1">
        <v>62.5</v>
      </c>
      <c r="L48" s="2">
        <v>0</v>
      </c>
    </row>
    <row r="49" spans="4:12" ht="12.75">
      <c r="D49">
        <v>59.1999999999999</v>
      </c>
      <c r="E49">
        <v>63.5</v>
      </c>
      <c r="H49" s="1">
        <v>58.9999999999999</v>
      </c>
      <c r="I49" s="2">
        <v>0</v>
      </c>
      <c r="K49" s="1">
        <v>63</v>
      </c>
      <c r="L49" s="2">
        <v>0</v>
      </c>
    </row>
    <row r="50" spans="4:12" ht="12.75">
      <c r="D50">
        <v>59.3999999999999</v>
      </c>
      <c r="E50">
        <v>64</v>
      </c>
      <c r="H50" s="1">
        <v>59.1999999999999</v>
      </c>
      <c r="I50" s="2">
        <v>0</v>
      </c>
      <c r="K50" s="1">
        <v>63.5</v>
      </c>
      <c r="L50" s="2">
        <v>1</v>
      </c>
    </row>
    <row r="51" spans="4:12" ht="12.75">
      <c r="D51">
        <v>59.5999999999999</v>
      </c>
      <c r="H51" s="1">
        <v>59.3999999999999</v>
      </c>
      <c r="I51" s="2">
        <v>0</v>
      </c>
      <c r="K51" s="1">
        <v>64</v>
      </c>
      <c r="L51" s="2">
        <v>0</v>
      </c>
    </row>
    <row r="52" spans="4:12" ht="13.5" thickBot="1">
      <c r="D52">
        <v>59.7999999999999</v>
      </c>
      <c r="H52" s="1">
        <v>59.5999999999999</v>
      </c>
      <c r="I52" s="2">
        <v>0</v>
      </c>
      <c r="K52" s="3" t="s">
        <v>38</v>
      </c>
      <c r="L52" s="3">
        <v>0</v>
      </c>
    </row>
    <row r="53" spans="4:9" ht="12.75">
      <c r="D53">
        <v>59.9999999999999</v>
      </c>
      <c r="H53" s="1">
        <v>59.7999999999999</v>
      </c>
      <c r="I53" s="2">
        <v>1</v>
      </c>
    </row>
    <row r="54" spans="4:9" ht="12.75">
      <c r="D54">
        <v>60.1999999999999</v>
      </c>
      <c r="H54" s="1">
        <v>59.9999999999999</v>
      </c>
      <c r="I54" s="2">
        <v>0</v>
      </c>
    </row>
    <row r="55" spans="4:9" ht="12.75">
      <c r="D55">
        <v>60.3999999999999</v>
      </c>
      <c r="H55" s="1">
        <v>60.1999999999999</v>
      </c>
      <c r="I55" s="2">
        <v>1</v>
      </c>
    </row>
    <row r="56" spans="4:9" ht="12.75">
      <c r="D56">
        <v>60.5999999999999</v>
      </c>
      <c r="H56" s="1">
        <v>60.3999999999999</v>
      </c>
      <c r="I56" s="2">
        <v>0</v>
      </c>
    </row>
    <row r="57" spans="4:9" ht="12.75">
      <c r="D57">
        <v>60.7999999999999</v>
      </c>
      <c r="H57" s="1">
        <v>60.5999999999999</v>
      </c>
      <c r="I57" s="2">
        <v>0</v>
      </c>
    </row>
    <row r="58" spans="4:9" ht="12.75">
      <c r="D58">
        <v>60.9999999999999</v>
      </c>
      <c r="H58" s="1">
        <v>60.7999999999999</v>
      </c>
      <c r="I58" s="2">
        <v>0</v>
      </c>
    </row>
    <row r="59" spans="4:9" ht="12.75">
      <c r="D59">
        <v>61.1999999999999</v>
      </c>
      <c r="H59" s="1">
        <v>60.9999999999999</v>
      </c>
      <c r="I59" s="2">
        <v>0</v>
      </c>
    </row>
    <row r="60" spans="4:9" ht="12.75">
      <c r="D60">
        <v>61.3999999999999</v>
      </c>
      <c r="H60" s="1">
        <v>61.1999999999999</v>
      </c>
      <c r="I60" s="2">
        <v>0</v>
      </c>
    </row>
    <row r="61" spans="4:9" ht="12.75">
      <c r="D61">
        <v>61.5999999999999</v>
      </c>
      <c r="H61" s="1">
        <v>61.3999999999999</v>
      </c>
      <c r="I61" s="2">
        <v>0</v>
      </c>
    </row>
    <row r="62" spans="4:9" ht="12.75">
      <c r="D62">
        <v>61.7999999999999</v>
      </c>
      <c r="H62" s="1">
        <v>61.5999999999999</v>
      </c>
      <c r="I62" s="2">
        <v>0</v>
      </c>
    </row>
    <row r="63" spans="4:9" ht="12.75">
      <c r="D63">
        <v>61.9999999999999</v>
      </c>
      <c r="H63" s="1">
        <v>61.7999999999999</v>
      </c>
      <c r="I63" s="2">
        <v>0</v>
      </c>
    </row>
    <row r="64" spans="4:9" ht="12.75">
      <c r="D64">
        <v>62.1999999999999</v>
      </c>
      <c r="H64" s="1">
        <v>61.9999999999999</v>
      </c>
      <c r="I64" s="2">
        <v>0</v>
      </c>
    </row>
    <row r="65" spans="4:9" ht="12.75">
      <c r="D65">
        <v>62.3999999999999</v>
      </c>
      <c r="H65" s="1">
        <v>62.1999999999999</v>
      </c>
      <c r="I65" s="2">
        <v>0</v>
      </c>
    </row>
    <row r="66" spans="4:9" ht="12.75">
      <c r="D66">
        <v>62.5999999999999</v>
      </c>
      <c r="H66" s="1">
        <v>62.3999999999999</v>
      </c>
      <c r="I66" s="2">
        <v>0</v>
      </c>
    </row>
    <row r="67" spans="4:9" ht="12.75">
      <c r="D67">
        <v>62.7999999999999</v>
      </c>
      <c r="H67" s="1">
        <v>62.5999999999999</v>
      </c>
      <c r="I67" s="2">
        <v>0</v>
      </c>
    </row>
    <row r="68" spans="4:9" ht="12.75">
      <c r="D68">
        <v>62.9999999999999</v>
      </c>
      <c r="H68" s="1">
        <v>62.7999999999999</v>
      </c>
      <c r="I68" s="2">
        <v>0</v>
      </c>
    </row>
    <row r="69" spans="4:9" ht="12.75">
      <c r="D69">
        <v>63.1999999999999</v>
      </c>
      <c r="H69" s="1">
        <v>62.9999999999999</v>
      </c>
      <c r="I69" s="2">
        <v>0</v>
      </c>
    </row>
    <row r="70" spans="4:9" ht="12.75">
      <c r="D70">
        <v>63.3999999999998</v>
      </c>
      <c r="H70" s="1">
        <v>63.1999999999999</v>
      </c>
      <c r="I70" s="2">
        <v>0</v>
      </c>
    </row>
    <row r="71" spans="4:9" ht="12.75">
      <c r="D71">
        <v>63.5999999999998</v>
      </c>
      <c r="H71" s="1">
        <v>63.3999999999998</v>
      </c>
      <c r="I71" s="2">
        <v>0</v>
      </c>
    </row>
    <row r="72" spans="8:9" ht="12.75">
      <c r="H72" s="1">
        <v>63.5999999999998</v>
      </c>
      <c r="I72" s="2">
        <v>1</v>
      </c>
    </row>
    <row r="73" spans="8:9" ht="13.5" thickBot="1">
      <c r="H73" s="3" t="s">
        <v>38</v>
      </c>
      <c r="I73" s="3">
        <v>0</v>
      </c>
    </row>
    <row r="74" spans="8:9" ht="12.75">
      <c r="H74" s="1"/>
      <c r="I74" s="2"/>
    </row>
    <row r="75" spans="8:9" ht="12.75">
      <c r="H75" s="1"/>
      <c r="I75" s="2"/>
    </row>
    <row r="76" spans="8:9" ht="12.75">
      <c r="H76" s="1"/>
      <c r="I76" s="2"/>
    </row>
    <row r="77" spans="8:9" ht="12.75">
      <c r="H77" s="1"/>
      <c r="I77" s="2"/>
    </row>
    <row r="78" spans="8:9" ht="12.75">
      <c r="H78" s="1"/>
      <c r="I78" s="2"/>
    </row>
    <row r="79" spans="8:9" ht="12.75">
      <c r="H79" s="1" t="s">
        <v>10</v>
      </c>
      <c r="I79" s="2"/>
    </row>
    <row r="80" spans="8:9" ht="12.75">
      <c r="H80" s="1"/>
      <c r="I80" s="2"/>
    </row>
    <row r="81" spans="8:9" ht="12.75">
      <c r="H81" s="1"/>
      <c r="I81" s="2"/>
    </row>
    <row r="82" spans="8:9" ht="12.75">
      <c r="H82" s="1"/>
      <c r="I82" s="2"/>
    </row>
    <row r="83" spans="8:9" ht="12.75">
      <c r="H83" s="1"/>
      <c r="I83" s="2"/>
    </row>
    <row r="84" spans="8:9" ht="12.75">
      <c r="H84" s="1"/>
      <c r="I84" s="2"/>
    </row>
    <row r="85" spans="8:9" ht="12.75">
      <c r="H85" s="1"/>
      <c r="I85" s="2"/>
    </row>
    <row r="86" spans="8:9" ht="12.75">
      <c r="H86" s="1"/>
      <c r="I86" s="2"/>
    </row>
    <row r="87" spans="8:9" ht="12.75">
      <c r="H87" s="1"/>
      <c r="I87" s="2"/>
    </row>
    <row r="88" spans="8:9" ht="12.75">
      <c r="H88" s="1"/>
      <c r="I88" s="2"/>
    </row>
    <row r="89" spans="8:9" ht="12.75">
      <c r="H89" s="1"/>
      <c r="I89" s="2"/>
    </row>
    <row r="90" spans="8:9" ht="12.75">
      <c r="H90" s="1"/>
      <c r="I90" s="2"/>
    </row>
    <row r="91" spans="8:9" ht="12.75">
      <c r="H91" s="1"/>
      <c r="I91" s="2"/>
    </row>
    <row r="92" spans="8:11" ht="12.75">
      <c r="H92" s="1" t="s">
        <v>8</v>
      </c>
      <c r="I92" s="2"/>
      <c r="J92" t="s">
        <v>9</v>
      </c>
      <c r="K92" t="s">
        <v>40</v>
      </c>
    </row>
    <row r="93" spans="8:9" ht="12.75">
      <c r="H93" s="1"/>
      <c r="I93" s="2"/>
    </row>
    <row r="94" spans="8:9" ht="12.75">
      <c r="H94" s="1"/>
      <c r="I94" s="2"/>
    </row>
    <row r="95" spans="8:11" ht="12.75">
      <c r="H95" s="1"/>
      <c r="I95" s="2"/>
      <c r="J95" t="s">
        <v>24</v>
      </c>
      <c r="K95" t="s">
        <v>41</v>
      </c>
    </row>
    <row r="96" spans="8:9" ht="12.75">
      <c r="H96" s="1"/>
      <c r="I96" s="2"/>
    </row>
    <row r="97" spans="8:9" ht="12.75">
      <c r="H97" s="1"/>
      <c r="I97" s="2"/>
    </row>
    <row r="98" spans="8:11" ht="12.75">
      <c r="H98" s="1"/>
      <c r="I98" s="2"/>
      <c r="J98" t="s">
        <v>25</v>
      </c>
      <c r="K98" t="s">
        <v>42</v>
      </c>
    </row>
    <row r="99" spans="8:9" ht="12.75">
      <c r="H99" s="1"/>
      <c r="I99" s="2"/>
    </row>
    <row r="100" spans="8:9" ht="12.75">
      <c r="H100" s="1"/>
      <c r="I100" s="2"/>
    </row>
    <row r="101" spans="8:9" ht="12.75">
      <c r="H101" s="1"/>
      <c r="I101" s="2"/>
    </row>
    <row r="102" spans="8:9" ht="12.75">
      <c r="H102" s="1"/>
      <c r="I102" s="2"/>
    </row>
    <row r="103" spans="8:9" ht="12.75">
      <c r="H103" s="1"/>
      <c r="I103" s="2"/>
    </row>
    <row r="104" spans="8:9" ht="12.75">
      <c r="H104" s="1"/>
      <c r="I104" s="2"/>
    </row>
    <row r="105" spans="8:9" ht="12.75">
      <c r="H105" s="1" t="s">
        <v>7</v>
      </c>
      <c r="I105" s="2"/>
    </row>
    <row r="106" spans="8:9" ht="12.75">
      <c r="H106" s="1"/>
      <c r="I106" s="2"/>
    </row>
    <row r="107" spans="8:9" ht="12.75">
      <c r="H107" s="1"/>
      <c r="I107" s="2"/>
    </row>
    <row r="108" spans="8:9" ht="12.75">
      <c r="H108" s="1"/>
      <c r="I108" s="2"/>
    </row>
    <row r="109" spans="8:9" ht="12.75">
      <c r="H109" s="1"/>
      <c r="I109" s="2"/>
    </row>
    <row r="110" spans="8:9" ht="12.75">
      <c r="H110" s="1"/>
      <c r="I110" s="2"/>
    </row>
    <row r="111" spans="8:9" ht="12.75">
      <c r="H111" s="1"/>
      <c r="I111" s="2"/>
    </row>
    <row r="112" spans="8:9" ht="12.75">
      <c r="H112" s="1"/>
      <c r="I112" s="2"/>
    </row>
    <row r="113" spans="8:9" ht="12.75">
      <c r="H113" s="1"/>
      <c r="I113" s="2"/>
    </row>
    <row r="114" spans="8:9" ht="12.75">
      <c r="H114" s="1"/>
      <c r="I114" s="2"/>
    </row>
    <row r="115" spans="8:9" ht="12.75">
      <c r="H115" s="1"/>
      <c r="I115" s="2"/>
    </row>
    <row r="116" spans="1:9" ht="12.75">
      <c r="A116" t="s">
        <v>43</v>
      </c>
      <c r="C116" t="s">
        <v>44</v>
      </c>
      <c r="D116" t="s">
        <v>45</v>
      </c>
      <c r="H116" s="1"/>
      <c r="I116" s="2"/>
    </row>
    <row r="117" spans="3:9" ht="12.75">
      <c r="C117">
        <v>1985</v>
      </c>
      <c r="D117">
        <v>4</v>
      </c>
      <c r="H117" s="1"/>
      <c r="I117" s="2"/>
    </row>
    <row r="118" spans="3:9" ht="12.75">
      <c r="C118">
        <v>1986</v>
      </c>
      <c r="D118">
        <v>2</v>
      </c>
      <c r="H118" s="1"/>
      <c r="I118" s="2"/>
    </row>
    <row r="119" spans="3:9" ht="12.75">
      <c r="C119">
        <v>1987</v>
      </c>
      <c r="D119">
        <v>5</v>
      </c>
      <c r="H119" s="1"/>
      <c r="I119" s="2"/>
    </row>
    <row r="120" spans="3:9" ht="12.75">
      <c r="C120">
        <v>1988</v>
      </c>
      <c r="D120">
        <v>3</v>
      </c>
      <c r="H120" s="1"/>
      <c r="I120" s="2"/>
    </row>
    <row r="121" spans="3:9" ht="12.75">
      <c r="C121">
        <v>1989</v>
      </c>
      <c r="D121">
        <v>6</v>
      </c>
      <c r="H121" s="1"/>
      <c r="I121" s="2"/>
    </row>
    <row r="122" spans="3:9" ht="12.75">
      <c r="C122">
        <v>1990</v>
      </c>
      <c r="D122">
        <v>24</v>
      </c>
      <c r="H122" s="1"/>
      <c r="I122" s="2"/>
    </row>
    <row r="123" spans="3:9" ht="12.75">
      <c r="C123">
        <v>1991</v>
      </c>
      <c r="D123">
        <v>28</v>
      </c>
      <c r="H123" s="1"/>
      <c r="I123" s="2"/>
    </row>
    <row r="124" spans="3:9" ht="12.75">
      <c r="C124">
        <v>1992</v>
      </c>
      <c r="D124">
        <v>31</v>
      </c>
      <c r="H124" s="1"/>
      <c r="I124" s="2"/>
    </row>
    <row r="125" spans="3:9" ht="12.75">
      <c r="C125">
        <v>1993</v>
      </c>
      <c r="D125">
        <v>27</v>
      </c>
      <c r="H125" s="1"/>
      <c r="I125" s="2"/>
    </row>
    <row r="126" spans="3:9" ht="12.75">
      <c r="C126">
        <v>1994</v>
      </c>
      <c r="D126">
        <v>35</v>
      </c>
      <c r="H126" s="1"/>
      <c r="I126" s="2"/>
    </row>
    <row r="127" spans="3:9" ht="12.75">
      <c r="C127">
        <v>1995</v>
      </c>
      <c r="D127">
        <v>32</v>
      </c>
      <c r="H127" s="1"/>
      <c r="I127" s="2"/>
    </row>
    <row r="128" spans="3:9" ht="12.75">
      <c r="C128">
        <v>1996</v>
      </c>
      <c r="D128">
        <v>8</v>
      </c>
      <c r="H128" s="1"/>
      <c r="I128" s="2"/>
    </row>
    <row r="129" spans="3:9" ht="12.75">
      <c r="C129">
        <v>1997</v>
      </c>
      <c r="D129">
        <v>3</v>
      </c>
      <c r="H129" s="1"/>
      <c r="I129" s="2"/>
    </row>
    <row r="130" spans="3:9" ht="12.75">
      <c r="C130">
        <v>1998</v>
      </c>
      <c r="D130">
        <v>2</v>
      </c>
      <c r="H130" s="1"/>
      <c r="I130" s="2"/>
    </row>
    <row r="131" spans="3:9" ht="12.75">
      <c r="C131">
        <v>1999</v>
      </c>
      <c r="D131">
        <v>6</v>
      </c>
      <c r="H131" s="1"/>
      <c r="I131" s="2"/>
    </row>
    <row r="132" spans="8:9" ht="12.75">
      <c r="H132" s="1"/>
      <c r="I132" s="2"/>
    </row>
    <row r="133" spans="6:9" ht="12.75">
      <c r="F133" t="s">
        <v>7</v>
      </c>
      <c r="G133" t="s">
        <v>46</v>
      </c>
      <c r="H133" s="1"/>
      <c r="I133" s="2"/>
    </row>
    <row r="134" spans="8:9" ht="12.75">
      <c r="H134" s="1"/>
      <c r="I134" s="2"/>
    </row>
    <row r="135" spans="6:9" ht="12.75">
      <c r="F135" t="s">
        <v>8</v>
      </c>
      <c r="G135" t="s">
        <v>47</v>
      </c>
      <c r="H135" s="1"/>
      <c r="I135" s="2"/>
    </row>
    <row r="136" spans="8:9" ht="12.75">
      <c r="H136" s="1"/>
      <c r="I136" s="2"/>
    </row>
    <row r="137" spans="6:9" ht="12.75">
      <c r="F137" t="s">
        <v>10</v>
      </c>
      <c r="G137" t="s">
        <v>47</v>
      </c>
      <c r="H137" s="1"/>
      <c r="I137" s="2"/>
    </row>
    <row r="138" spans="8:9" ht="12.75">
      <c r="H138" s="1"/>
      <c r="I138" s="2"/>
    </row>
    <row r="139" spans="8:9" ht="12.75">
      <c r="H139" s="1"/>
      <c r="I139" s="2"/>
    </row>
    <row r="140" spans="1:9" ht="12.75">
      <c r="A140" t="s">
        <v>48</v>
      </c>
      <c r="H140" s="1"/>
      <c r="I140" s="2"/>
    </row>
    <row r="141" spans="8:9" ht="12.75">
      <c r="H141" s="1"/>
      <c r="I141" s="2"/>
    </row>
    <row r="142" spans="1:9" ht="12.75">
      <c r="A142" t="s">
        <v>49</v>
      </c>
      <c r="B142" t="s">
        <v>50</v>
      </c>
      <c r="C142" t="s">
        <v>51</v>
      </c>
      <c r="H142" s="1"/>
      <c r="I142" s="2"/>
    </row>
    <row r="143" spans="1:9" ht="12.75">
      <c r="A143">
        <v>0.6211432233649709</v>
      </c>
      <c r="B143">
        <v>1.1103566066594794</v>
      </c>
      <c r="C143">
        <f>100+150*(A143-0.3)^2+B143</f>
        <v>116.58030209364601</v>
      </c>
      <c r="H143" s="1"/>
      <c r="I143" s="2"/>
    </row>
    <row r="144" spans="1:9" ht="12.75">
      <c r="A144">
        <v>0.8856166264839626</v>
      </c>
      <c r="B144">
        <v>16.581225281697698</v>
      </c>
      <c r="C144">
        <f aca="true" t="shared" si="0" ref="C144:C167">100+150*(A144-0.3)^2+B144</f>
        <v>168.02325026386626</v>
      </c>
      <c r="H144" s="1"/>
      <c r="I144" s="2"/>
    </row>
    <row r="145" spans="1:9" ht="12.75">
      <c r="A145">
        <v>0.6610614337595752</v>
      </c>
      <c r="B145">
        <v>-3.3839114621514454</v>
      </c>
      <c r="C145">
        <f t="shared" si="0"/>
        <v>116.17089238012656</v>
      </c>
      <c r="H145" s="1"/>
      <c r="I145" s="2"/>
    </row>
    <row r="146" spans="1:9" ht="12.75">
      <c r="A146">
        <v>0.16873683889278848</v>
      </c>
      <c r="B146">
        <v>2.8450358513509855</v>
      </c>
      <c r="C146">
        <f t="shared" si="0"/>
        <v>105.42953847092966</v>
      </c>
      <c r="H146" s="1"/>
      <c r="I146" s="2"/>
    </row>
    <row r="147" spans="1:9" ht="12.75">
      <c r="A147">
        <v>0.02197332682271798</v>
      </c>
      <c r="B147">
        <v>4.7406047087861225</v>
      </c>
      <c r="C147">
        <f t="shared" si="0"/>
        <v>116.3354293584902</v>
      </c>
      <c r="H147" s="1"/>
      <c r="I147" s="2"/>
    </row>
    <row r="148" spans="1:9" ht="12.75">
      <c r="A148">
        <v>0.1980040894802698</v>
      </c>
      <c r="B148">
        <v>5.603010322374757</v>
      </c>
      <c r="C148">
        <f t="shared" si="0"/>
        <v>107.16348518678709</v>
      </c>
      <c r="H148" s="1"/>
      <c r="I148" s="2"/>
    </row>
    <row r="149" spans="1:9" ht="12.75">
      <c r="A149">
        <v>0.3685110019226661</v>
      </c>
      <c r="B149">
        <v>-1.4126385394774843</v>
      </c>
      <c r="C149">
        <f t="shared" si="0"/>
        <v>99.29142506818965</v>
      </c>
      <c r="H149" s="1"/>
      <c r="I149" s="2"/>
    </row>
    <row r="150" spans="1:9" ht="12.75">
      <c r="A150">
        <v>0.5439313943906979</v>
      </c>
      <c r="B150">
        <v>3.8774828681198414</v>
      </c>
      <c r="C150">
        <f t="shared" si="0"/>
        <v>112.80286164352837</v>
      </c>
      <c r="H150" s="1"/>
      <c r="I150" s="2"/>
    </row>
    <row r="151" spans="1:9" ht="12.75">
      <c r="A151">
        <v>0.108706930753502</v>
      </c>
      <c r="B151">
        <v>5.983929440844804</v>
      </c>
      <c r="C151">
        <f t="shared" si="0"/>
        <v>111.47288519210662</v>
      </c>
      <c r="H151" s="1"/>
      <c r="I151" s="2"/>
    </row>
    <row r="152" spans="1:9" ht="12.75">
      <c r="A152">
        <v>0.1857661671803949</v>
      </c>
      <c r="B152">
        <v>-7.85635165811982</v>
      </c>
      <c r="C152">
        <f t="shared" si="0"/>
        <v>94.1010536259788</v>
      </c>
      <c r="H152" s="1"/>
      <c r="I152" s="2"/>
    </row>
    <row r="153" spans="1:9" ht="12.75">
      <c r="A153">
        <v>0.006927701651051363</v>
      </c>
      <c r="B153">
        <v>5.2853920351481065</v>
      </c>
      <c r="C153">
        <f t="shared" si="0"/>
        <v>118.16909784407838</v>
      </c>
      <c r="H153" s="1"/>
      <c r="I153" s="2"/>
    </row>
    <row r="154" spans="1:9" ht="12.75">
      <c r="A154">
        <v>0.7863399151585436</v>
      </c>
      <c r="B154">
        <v>1.8678065316635184</v>
      </c>
      <c r="C154">
        <f t="shared" si="0"/>
        <v>137.34678349312642</v>
      </c>
      <c r="H154" s="1"/>
      <c r="I154" s="2"/>
    </row>
    <row r="155" spans="1:9" ht="12.75">
      <c r="A155">
        <v>0.019745475630970184</v>
      </c>
      <c r="B155">
        <v>10.882195056183264</v>
      </c>
      <c r="C155">
        <f t="shared" si="0"/>
        <v>122.66358482057993</v>
      </c>
      <c r="H155" s="1"/>
      <c r="I155" s="2"/>
    </row>
    <row r="156" spans="1:9" ht="12.75">
      <c r="A156">
        <v>0.20371105075228127</v>
      </c>
      <c r="B156">
        <v>-12.499708645918872</v>
      </c>
      <c r="C156">
        <f t="shared" si="0"/>
        <v>88.89102561616559</v>
      </c>
      <c r="H156" s="1"/>
      <c r="I156" s="2"/>
    </row>
    <row r="157" spans="1:9" ht="12.75">
      <c r="A157">
        <v>0.7018646809289835</v>
      </c>
      <c r="B157">
        <v>-13.909175322623923</v>
      </c>
      <c r="C157">
        <f t="shared" si="0"/>
        <v>110.31510794409914</v>
      </c>
      <c r="F157" t="s">
        <v>52</v>
      </c>
      <c r="G157" t="s">
        <v>46</v>
      </c>
      <c r="H157" s="1"/>
      <c r="I157" s="2"/>
    </row>
    <row r="158" spans="1:9" ht="12.75">
      <c r="A158">
        <v>0.44950712607196264</v>
      </c>
      <c r="B158">
        <v>-1.4713805285282433</v>
      </c>
      <c r="C158">
        <f t="shared" si="0"/>
        <v>101.88147658341641</v>
      </c>
      <c r="H158" s="1"/>
      <c r="I158" s="2"/>
    </row>
    <row r="159" spans="1:9" ht="12.75">
      <c r="A159">
        <v>0.804162724692526</v>
      </c>
      <c r="B159">
        <v>6.945788300072309</v>
      </c>
      <c r="C159">
        <f t="shared" si="0"/>
        <v>145.07279624548107</v>
      </c>
      <c r="F159" t="s">
        <v>53</v>
      </c>
      <c r="G159">
        <f>CORREL(A143:A167,C143:C167)</f>
        <v>0.6233446457536781</v>
      </c>
      <c r="H159" s="1" t="s">
        <v>54</v>
      </c>
      <c r="I159" s="2"/>
    </row>
    <row r="160" spans="1:9" ht="12.75">
      <c r="A160">
        <v>0.4763023773918882</v>
      </c>
      <c r="B160">
        <v>-3.7146946851862594</v>
      </c>
      <c r="C160">
        <f t="shared" si="0"/>
        <v>100.9476845559185</v>
      </c>
      <c r="H160" s="1"/>
      <c r="I160" s="2"/>
    </row>
    <row r="161" spans="1:9" ht="12.75">
      <c r="A161">
        <v>0.16504409924619282</v>
      </c>
      <c r="B161">
        <v>-6.36437107459642</v>
      </c>
      <c r="C161">
        <f t="shared" si="0"/>
        <v>96.3675931976443</v>
      </c>
      <c r="F161" t="s">
        <v>55</v>
      </c>
      <c r="G161" t="s">
        <v>56</v>
      </c>
      <c r="H161" s="1"/>
      <c r="I161" s="2"/>
    </row>
    <row r="162" spans="1:9" ht="12.75">
      <c r="A162">
        <v>0.7422711874752037</v>
      </c>
      <c r="B162">
        <v>14.734519027115311</v>
      </c>
      <c r="C162">
        <f t="shared" si="0"/>
        <v>144.07508951772434</v>
      </c>
      <c r="H162" s="1"/>
      <c r="I162" s="2"/>
    </row>
    <row r="163" spans="1:9" ht="12.75">
      <c r="A163">
        <v>0.3024689474166082</v>
      </c>
      <c r="B163">
        <v>7.148764780140482</v>
      </c>
      <c r="C163">
        <f t="shared" si="0"/>
        <v>107.14967913534238</v>
      </c>
      <c r="F163" t="s">
        <v>57</v>
      </c>
      <c r="G163" t="s">
        <v>58</v>
      </c>
      <c r="H163" s="1">
        <f>SLOPE(C143:C167,A143:A167)</f>
        <v>41.46023770855392</v>
      </c>
      <c r="I163" s="2"/>
    </row>
    <row r="164" spans="1:9" ht="12.75">
      <c r="A164">
        <v>0.5798211615344706</v>
      </c>
      <c r="B164">
        <v>-6.631762516917661</v>
      </c>
      <c r="C164">
        <f t="shared" si="0"/>
        <v>105.11321984945738</v>
      </c>
      <c r="G164" t="s">
        <v>59</v>
      </c>
      <c r="H164" s="1">
        <f>INTERCEPT(C143:C167,A143:A167)</f>
        <v>99.66608634277972</v>
      </c>
      <c r="I164" s="2"/>
    </row>
    <row r="165" spans="1:9" ht="12.75">
      <c r="A165">
        <v>0.8734092226935637</v>
      </c>
      <c r="B165">
        <v>9.31777321966365</v>
      </c>
      <c r="C165">
        <f t="shared" si="0"/>
        <v>158.63749372016918</v>
      </c>
      <c r="H165" s="1"/>
      <c r="I165" s="2"/>
    </row>
    <row r="166" spans="1:9" ht="12.75">
      <c r="A166">
        <v>0.1174352244636372</v>
      </c>
      <c r="B166">
        <v>-1.4520537661155686</v>
      </c>
      <c r="C166">
        <f t="shared" si="0"/>
        <v>103.54743082388082</v>
      </c>
      <c r="F166" t="s">
        <v>63</v>
      </c>
      <c r="G166" t="s">
        <v>64</v>
      </c>
      <c r="H166" s="1"/>
      <c r="I166" s="2"/>
    </row>
    <row r="167" spans="1:9" ht="12.75">
      <c r="A167">
        <v>0.006530961027863399</v>
      </c>
      <c r="B167">
        <v>5.7449824453215115</v>
      </c>
      <c r="C167">
        <f t="shared" si="0"/>
        <v>118.66359397060593</v>
      </c>
      <c r="H167" s="1"/>
      <c r="I167" s="2"/>
    </row>
    <row r="168" spans="6:9" ht="12.75">
      <c r="F168" t="s">
        <v>65</v>
      </c>
      <c r="H168" s="1"/>
      <c r="I168" s="2"/>
    </row>
    <row r="169" spans="8:9" ht="12.75">
      <c r="H169" s="1"/>
      <c r="I169" s="2"/>
    </row>
    <row r="170" spans="1:9" ht="12.75">
      <c r="A170" t="s">
        <v>60</v>
      </c>
      <c r="C170" t="s">
        <v>61</v>
      </c>
      <c r="E170" t="s">
        <v>62</v>
      </c>
      <c r="F170" t="s">
        <v>67</v>
      </c>
      <c r="G170" t="s">
        <v>66</v>
      </c>
      <c r="H170" s="1"/>
      <c r="I170" s="2"/>
    </row>
    <row r="171" spans="1:9" ht="12.75">
      <c r="A171">
        <v>0.6211432233649709</v>
      </c>
      <c r="C171">
        <f>$H$163*A171+$H$164</f>
        <v>125.41883203454881</v>
      </c>
      <c r="E171">
        <f>C143-C171</f>
        <v>-8.838529940902802</v>
      </c>
      <c r="F171">
        <f>2-E171</f>
        <v>10.838529940902802</v>
      </c>
      <c r="G171">
        <f>100+E171</f>
        <v>91.1614700590972</v>
      </c>
      <c r="H171" s="1"/>
      <c r="I171" s="2"/>
    </row>
    <row r="172" spans="1:9" ht="12.75">
      <c r="A172">
        <v>0.8856166264839626</v>
      </c>
      <c r="C172">
        <f aca="true" t="shared" si="1" ref="C172:C195">$H$163*A172+$H$164</f>
        <v>136.38396219545243</v>
      </c>
      <c r="E172">
        <f aca="true" t="shared" si="2" ref="E172:E195">C144-C172</f>
        <v>31.639288068413833</v>
      </c>
      <c r="F172">
        <f aca="true" t="shared" si="3" ref="F172:F195">2-E172</f>
        <v>-29.639288068413833</v>
      </c>
      <c r="G172">
        <f aca="true" t="shared" si="4" ref="G172:G195">100+E172</f>
        <v>131.63928806841383</v>
      </c>
      <c r="H172" s="1"/>
      <c r="I172" s="2"/>
    </row>
    <row r="173" spans="1:9" ht="12.75">
      <c r="A173">
        <v>0.6610614337595752</v>
      </c>
      <c r="C173">
        <f t="shared" si="1"/>
        <v>127.07385052640917</v>
      </c>
      <c r="E173">
        <f t="shared" si="2"/>
        <v>-10.902958146282614</v>
      </c>
      <c r="F173">
        <f t="shared" si="3"/>
        <v>12.902958146282614</v>
      </c>
      <c r="G173">
        <f t="shared" si="4"/>
        <v>89.09704185371739</v>
      </c>
      <c r="H173" s="1"/>
      <c r="I173" s="2"/>
    </row>
    <row r="174" spans="1:15" ht="12.75">
      <c r="A174">
        <v>0.16873683889278848</v>
      </c>
      <c r="C174">
        <f t="shared" si="1"/>
        <v>106.6619557934647</v>
      </c>
      <c r="E174">
        <f t="shared" si="2"/>
        <v>-1.232417322535042</v>
      </c>
      <c r="F174">
        <f t="shared" si="3"/>
        <v>3.232417322535042</v>
      </c>
      <c r="G174">
        <f t="shared" si="4"/>
        <v>98.76758267746496</v>
      </c>
      <c r="H174" s="1"/>
      <c r="I174" s="2"/>
      <c r="O174" t="s">
        <v>68</v>
      </c>
    </row>
    <row r="175" spans="1:9" ht="12.75">
      <c r="A175">
        <v>0.02197332682271798</v>
      </c>
      <c r="C175">
        <f t="shared" si="1"/>
        <v>100.57710569609735</v>
      </c>
      <c r="E175">
        <f t="shared" si="2"/>
        <v>15.758323662392854</v>
      </c>
      <c r="F175">
        <f t="shared" si="3"/>
        <v>-13.758323662392854</v>
      </c>
      <c r="G175">
        <f t="shared" si="4"/>
        <v>115.75832366239285</v>
      </c>
      <c r="H175" s="1"/>
      <c r="I175" s="2"/>
    </row>
    <row r="176" spans="1:9" ht="12.75">
      <c r="A176">
        <v>0.1980040894802698</v>
      </c>
      <c r="C176">
        <f t="shared" si="1"/>
        <v>107.87538295989748</v>
      </c>
      <c r="E176">
        <f t="shared" si="2"/>
        <v>-0.7118977731103939</v>
      </c>
      <c r="F176">
        <f t="shared" si="3"/>
        <v>2.711897773110394</v>
      </c>
      <c r="G176">
        <f t="shared" si="4"/>
        <v>99.2881022268896</v>
      </c>
      <c r="H176" s="1"/>
      <c r="I176" s="2"/>
    </row>
    <row r="177" spans="1:9" ht="12.75">
      <c r="A177">
        <v>0.3685110019226661</v>
      </c>
      <c r="C177">
        <f t="shared" si="1"/>
        <v>114.94464008071083</v>
      </c>
      <c r="E177">
        <f t="shared" si="2"/>
        <v>-15.653215012521173</v>
      </c>
      <c r="F177">
        <f t="shared" si="3"/>
        <v>17.653215012521173</v>
      </c>
      <c r="G177">
        <f t="shared" si="4"/>
        <v>84.34678498747883</v>
      </c>
      <c r="H177" s="1"/>
      <c r="I177" s="2"/>
    </row>
    <row r="178" spans="1:9" ht="12.75">
      <c r="A178">
        <v>0.5439313943906979</v>
      </c>
      <c r="C178">
        <f t="shared" si="1"/>
        <v>122.21761125136325</v>
      </c>
      <c r="E178">
        <f t="shared" si="2"/>
        <v>-9.414749607834878</v>
      </c>
      <c r="F178">
        <f t="shared" si="3"/>
        <v>11.414749607834878</v>
      </c>
      <c r="G178">
        <f t="shared" si="4"/>
        <v>90.58525039216512</v>
      </c>
      <c r="H178" s="1"/>
      <c r="I178" s="2"/>
    </row>
    <row r="179" spans="1:9" ht="12.75">
      <c r="A179">
        <v>0.108706930753502</v>
      </c>
      <c r="C179">
        <f t="shared" si="1"/>
        <v>104.17310153238722</v>
      </c>
      <c r="E179">
        <f t="shared" si="2"/>
        <v>7.299783659719395</v>
      </c>
      <c r="F179">
        <f t="shared" si="3"/>
        <v>-5.299783659719395</v>
      </c>
      <c r="G179">
        <f t="shared" si="4"/>
        <v>107.2997836597194</v>
      </c>
      <c r="H179" s="1"/>
      <c r="I179" s="2"/>
    </row>
    <row r="180" spans="1:9" ht="12.75">
      <c r="A180">
        <v>0.1857661671803949</v>
      </c>
      <c r="C180">
        <f t="shared" si="1"/>
        <v>107.36799579228587</v>
      </c>
      <c r="E180">
        <f t="shared" si="2"/>
        <v>-13.26694216630706</v>
      </c>
      <c r="F180">
        <f t="shared" si="3"/>
        <v>15.26694216630706</v>
      </c>
      <c r="G180">
        <f t="shared" si="4"/>
        <v>86.73305783369294</v>
      </c>
      <c r="H180" s="1"/>
      <c r="I180" s="2"/>
    </row>
    <row r="181" spans="1:9" ht="13.5" thickBot="1">
      <c r="A181">
        <v>0.006927701651051363</v>
      </c>
      <c r="C181">
        <f t="shared" si="1"/>
        <v>99.95331050000625</v>
      </c>
      <c r="E181">
        <f t="shared" si="2"/>
        <v>18.215787344072126</v>
      </c>
      <c r="F181">
        <f t="shared" si="3"/>
        <v>-16.215787344072126</v>
      </c>
      <c r="G181">
        <f t="shared" si="4"/>
        <v>118.21578734407213</v>
      </c>
      <c r="H181" s="3"/>
      <c r="I181" s="3"/>
    </row>
    <row r="182" spans="1:7" ht="12.75">
      <c r="A182">
        <v>0.7863399151585436</v>
      </c>
      <c r="C182">
        <f t="shared" si="1"/>
        <v>132.26792614497705</v>
      </c>
      <c r="E182">
        <f t="shared" si="2"/>
        <v>5.07885734814937</v>
      </c>
      <c r="F182">
        <f t="shared" si="3"/>
        <v>-3.07885734814937</v>
      </c>
      <c r="G182">
        <f t="shared" si="4"/>
        <v>105.07885734814937</v>
      </c>
    </row>
    <row r="183" spans="1:7" ht="12.75">
      <c r="A183">
        <v>0.019745475630970184</v>
      </c>
      <c r="C183">
        <f t="shared" si="1"/>
        <v>100.4847384561082</v>
      </c>
      <c r="E183">
        <f t="shared" si="2"/>
        <v>22.178846364471724</v>
      </c>
      <c r="F183">
        <f t="shared" si="3"/>
        <v>-20.178846364471724</v>
      </c>
      <c r="G183">
        <f t="shared" si="4"/>
        <v>122.17884636447172</v>
      </c>
    </row>
    <row r="184" spans="1:7" ht="12.75">
      <c r="A184">
        <v>0.20371105075228127</v>
      </c>
      <c r="C184">
        <f t="shared" si="1"/>
        <v>108.11199493082859</v>
      </c>
      <c r="E184">
        <f t="shared" si="2"/>
        <v>-19.220969314662995</v>
      </c>
      <c r="F184">
        <f t="shared" si="3"/>
        <v>21.220969314662995</v>
      </c>
      <c r="G184">
        <f t="shared" si="4"/>
        <v>80.779030685337</v>
      </c>
    </row>
    <row r="185" spans="1:7" ht="12.75">
      <c r="A185">
        <v>0.7018646809289835</v>
      </c>
      <c r="C185">
        <f t="shared" si="1"/>
        <v>128.76556285333373</v>
      </c>
      <c r="E185">
        <f t="shared" si="2"/>
        <v>-18.450454909234594</v>
      </c>
      <c r="F185">
        <f t="shared" si="3"/>
        <v>20.450454909234594</v>
      </c>
      <c r="G185">
        <f t="shared" si="4"/>
        <v>81.5495450907654</v>
      </c>
    </row>
    <row r="186" spans="1:15" ht="12.75">
      <c r="A186">
        <v>0.44950712607196264</v>
      </c>
      <c r="C186">
        <f t="shared" si="1"/>
        <v>118.30275864141221</v>
      </c>
      <c r="E186">
        <f t="shared" si="2"/>
        <v>-16.421282057995796</v>
      </c>
      <c r="F186">
        <f t="shared" si="3"/>
        <v>18.421282057995796</v>
      </c>
      <c r="G186">
        <f t="shared" si="4"/>
        <v>83.5787179420042</v>
      </c>
      <c r="O186" t="s">
        <v>69</v>
      </c>
    </row>
    <row r="187" spans="1:7" ht="12.75">
      <c r="A187">
        <v>0.804162724692526</v>
      </c>
      <c r="C187">
        <f t="shared" si="1"/>
        <v>133.00686406489024</v>
      </c>
      <c r="E187">
        <f t="shared" si="2"/>
        <v>12.065932180590835</v>
      </c>
      <c r="F187">
        <f t="shared" si="3"/>
        <v>-10.065932180590835</v>
      </c>
      <c r="G187">
        <f t="shared" si="4"/>
        <v>112.06593218059083</v>
      </c>
    </row>
    <row r="188" spans="1:7" ht="12.75">
      <c r="A188">
        <v>0.4763023773918882</v>
      </c>
      <c r="C188">
        <f t="shared" si="1"/>
        <v>119.41369613059676</v>
      </c>
      <c r="E188">
        <f t="shared" si="2"/>
        <v>-18.466011574678262</v>
      </c>
      <c r="F188">
        <f t="shared" si="3"/>
        <v>20.466011574678262</v>
      </c>
      <c r="G188">
        <f t="shared" si="4"/>
        <v>81.53398842532174</v>
      </c>
    </row>
    <row r="189" spans="1:7" ht="12.75">
      <c r="A189">
        <v>0.16504409924619282</v>
      </c>
      <c r="C189">
        <f t="shared" si="1"/>
        <v>106.50885392992105</v>
      </c>
      <c r="E189">
        <f t="shared" si="2"/>
        <v>-10.141260732276749</v>
      </c>
      <c r="F189">
        <f t="shared" si="3"/>
        <v>12.141260732276749</v>
      </c>
      <c r="G189">
        <f t="shared" si="4"/>
        <v>89.85873926772325</v>
      </c>
    </row>
    <row r="190" spans="1:7" ht="12.75">
      <c r="A190">
        <v>0.7422711874752037</v>
      </c>
      <c r="C190">
        <f t="shared" si="1"/>
        <v>130.44082621971225</v>
      </c>
      <c r="E190">
        <f t="shared" si="2"/>
        <v>13.634263298012087</v>
      </c>
      <c r="F190">
        <f t="shared" si="3"/>
        <v>-11.634263298012087</v>
      </c>
      <c r="G190">
        <f t="shared" si="4"/>
        <v>113.63426329801209</v>
      </c>
    </row>
    <row r="191" spans="1:7" ht="12.75">
      <c r="A191">
        <v>0.3024689474166082</v>
      </c>
      <c r="C191">
        <f t="shared" si="1"/>
        <v>112.2065208021284</v>
      </c>
      <c r="E191">
        <f t="shared" si="2"/>
        <v>-5.056841666786013</v>
      </c>
      <c r="F191">
        <f t="shared" si="3"/>
        <v>7.056841666786013</v>
      </c>
      <c r="G191">
        <f t="shared" si="4"/>
        <v>94.94315833321399</v>
      </c>
    </row>
    <row r="192" spans="1:7" ht="12.75">
      <c r="A192">
        <v>0.5798211615344706</v>
      </c>
      <c r="C192">
        <f t="shared" si="1"/>
        <v>123.70560952844872</v>
      </c>
      <c r="E192">
        <f t="shared" si="2"/>
        <v>-18.59238967899134</v>
      </c>
      <c r="F192">
        <f t="shared" si="3"/>
        <v>20.59238967899134</v>
      </c>
      <c r="G192">
        <f t="shared" si="4"/>
        <v>81.40761032100866</v>
      </c>
    </row>
    <row r="193" spans="1:7" ht="12.75">
      <c r="A193">
        <v>0.8734092226935637</v>
      </c>
      <c r="C193">
        <f t="shared" si="1"/>
        <v>135.87784033249818</v>
      </c>
      <c r="E193">
        <f t="shared" si="2"/>
        <v>22.759653387670994</v>
      </c>
      <c r="F193">
        <f t="shared" si="3"/>
        <v>-20.759653387670994</v>
      </c>
      <c r="G193">
        <f t="shared" si="4"/>
        <v>122.759653387671</v>
      </c>
    </row>
    <row r="194" spans="1:7" ht="12.75">
      <c r="A194">
        <v>0.1174352244636372</v>
      </c>
      <c r="C194">
        <f t="shared" si="1"/>
        <v>104.5349786643995</v>
      </c>
      <c r="E194">
        <f t="shared" si="2"/>
        <v>-0.9875478405186868</v>
      </c>
      <c r="F194">
        <f t="shared" si="3"/>
        <v>2.987547840518687</v>
      </c>
      <c r="G194">
        <f t="shared" si="4"/>
        <v>99.01245215948131</v>
      </c>
    </row>
    <row r="195" spans="1:7" ht="12.75">
      <c r="A195">
        <v>0.006530961027863399</v>
      </c>
      <c r="C195">
        <f t="shared" si="1"/>
        <v>99.93686153946024</v>
      </c>
      <c r="E195">
        <f t="shared" si="2"/>
        <v>18.72673243114569</v>
      </c>
      <c r="F195">
        <f t="shared" si="3"/>
        <v>-16.72673243114569</v>
      </c>
      <c r="G195">
        <f t="shared" si="4"/>
        <v>118.72673243114569</v>
      </c>
    </row>
    <row r="199" ht="12.75">
      <c r="O199" t="s">
        <v>70</v>
      </c>
    </row>
    <row r="209" spans="6:7" ht="12.75">
      <c r="F209" t="s">
        <v>71</v>
      </c>
      <c r="G209" t="s">
        <v>72</v>
      </c>
    </row>
    <row r="211" spans="6:7" ht="12.75">
      <c r="F211" t="s">
        <v>73</v>
      </c>
      <c r="G211" t="s">
        <v>74</v>
      </c>
    </row>
    <row r="213" spans="6:7" ht="12.75">
      <c r="F213" t="s">
        <v>76</v>
      </c>
      <c r="G213">
        <f>1*$H$163+$H$164</f>
        <v>141.12632405133365</v>
      </c>
    </row>
    <row r="215" spans="6:7" ht="12.75">
      <c r="F215" t="s">
        <v>75</v>
      </c>
      <c r="G215" t="s">
        <v>77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Marron</cp:lastModifiedBy>
  <dcterms:created xsi:type="dcterms:W3CDTF">2000-09-18T09:15:17Z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